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SaganovichAV\Desktop\"/>
    </mc:Choice>
  </mc:AlternateContent>
  <bookViews>
    <workbookView xWindow="0" yWindow="0" windowWidth="24405" windowHeight="1089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  <externalReference r:id="rId5"/>
  </externalReference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E14" i="1" l="1"/>
  <c r="D14" i="1"/>
  <c r="I11" i="1"/>
  <c r="J16" i="1"/>
  <c r="E25" i="1"/>
  <c r="E27" i="1"/>
  <c r="B17" i="1"/>
  <c r="E15" i="1"/>
  <c r="E20" i="1"/>
  <c r="E35" i="1"/>
  <c r="J29" i="1"/>
  <c r="I29" i="1"/>
  <c r="K23" i="1"/>
  <c r="K22" i="1"/>
  <c r="J21" i="1"/>
  <c r="J19" i="1"/>
  <c r="I10" i="1"/>
  <c r="F34" i="1"/>
  <c r="D34" i="1"/>
  <c r="D33" i="1"/>
  <c r="D32" i="1"/>
  <c r="D31" i="1"/>
  <c r="D30" i="1"/>
  <c r="F29" i="1"/>
  <c r="E29" i="1"/>
  <c r="D29" i="1"/>
  <c r="C29" i="1"/>
  <c r="D28" i="1"/>
  <c r="G26" i="1"/>
  <c r="F26" i="1"/>
  <c r="E26" i="1"/>
  <c r="D26" i="1"/>
  <c r="G24" i="1"/>
  <c r="F24" i="1"/>
  <c r="E23" i="1"/>
  <c r="E22" i="1"/>
  <c r="D21" i="1"/>
  <c r="D19" i="1"/>
  <c r="E18" i="1"/>
  <c r="G17" i="1"/>
  <c r="F17" i="1"/>
  <c r="E17" i="1"/>
  <c r="D17" i="1"/>
  <c r="D16" i="1"/>
  <c r="F13" i="1"/>
  <c r="E12" i="1"/>
  <c r="D12" i="1"/>
  <c r="G11" i="1"/>
  <c r="F11" i="1"/>
  <c r="D11" i="1"/>
  <c r="C11" i="1"/>
  <c r="C10" i="1"/>
  <c r="D10" i="1"/>
  <c r="B34" i="1" l="1"/>
  <c r="G9" i="1" l="1"/>
  <c r="B33" i="1"/>
  <c r="H33" i="1"/>
  <c r="B32" i="1" l="1"/>
  <c r="H31" i="1"/>
  <c r="H32" i="1"/>
  <c r="B31" i="1"/>
  <c r="C27" i="1"/>
  <c r="H18" i="1" l="1"/>
  <c r="B18" i="1"/>
  <c r="H30" i="1" l="1"/>
  <c r="B30" i="1"/>
  <c r="B28" i="1" l="1"/>
  <c r="H29" i="1" l="1"/>
  <c r="H28" i="1"/>
  <c r="H26" i="1"/>
  <c r="H25" i="1"/>
  <c r="H24" i="1"/>
  <c r="H23" i="1"/>
  <c r="H21" i="1"/>
  <c r="H17" i="1"/>
  <c r="H14" i="1"/>
  <c r="H13" i="1"/>
  <c r="H12" i="1"/>
  <c r="H11" i="1"/>
  <c r="I9" i="1"/>
  <c r="H10" i="1"/>
  <c r="F27" i="1" l="1"/>
  <c r="J20" i="1" l="1"/>
  <c r="B22" i="1" l="1"/>
  <c r="B21" i="1"/>
  <c r="D20" i="1"/>
  <c r="K20" i="1"/>
  <c r="H20" i="1" s="1"/>
  <c r="B23" i="1"/>
  <c r="B20" i="1" l="1"/>
  <c r="K35" i="1"/>
  <c r="J27" i="1"/>
  <c r="H27" i="1" l="1"/>
  <c r="D15" i="1"/>
  <c r="B26" i="1" l="1"/>
  <c r="C9" i="1" l="1"/>
  <c r="L35" i="1"/>
  <c r="B12" i="1"/>
  <c r="G27" i="1" l="1"/>
  <c r="C35" i="1"/>
  <c r="F25" i="1"/>
  <c r="G25" i="1"/>
  <c r="D25" i="1"/>
  <c r="B10" i="1"/>
  <c r="B11" i="1"/>
  <c r="B25" i="1" l="1"/>
  <c r="G15" i="1" l="1"/>
  <c r="G35" i="1" s="1"/>
  <c r="F15" i="1"/>
  <c r="B16" i="1"/>
  <c r="B15" i="1" s="1"/>
  <c r="F9" i="1" l="1"/>
  <c r="F35" i="1" s="1"/>
  <c r="D9" i="1" l="1"/>
  <c r="H9" i="1"/>
  <c r="B9" i="1" l="1"/>
  <c r="B19" i="1"/>
  <c r="B24" i="1" l="1"/>
  <c r="B13" i="1" l="1"/>
  <c r="B14" i="1" l="1"/>
  <c r="M35" i="1" l="1"/>
  <c r="I27" i="1" l="1"/>
  <c r="I35" i="1" s="1"/>
  <c r="H19" i="1" l="1"/>
  <c r="H16" i="1" l="1"/>
  <c r="H35" i="1" s="1"/>
  <c r="J15" i="1"/>
  <c r="H15" i="1" s="1"/>
  <c r="J35" i="1"/>
  <c r="B29" i="1" l="1"/>
  <c r="D27" i="1"/>
  <c r="D35" i="1" l="1"/>
  <c r="B27" i="1"/>
  <c r="B35" i="1" s="1"/>
</calcChain>
</file>

<file path=xl/sharedStrings.xml><?xml version="1.0" encoding="utf-8"?>
<sst xmlns="http://schemas.openxmlformats.org/spreadsheetml/2006/main" count="43" uniqueCount="38">
  <si>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</si>
  <si>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</si>
  <si>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</si>
  <si>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</si>
  <si>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</si>
  <si>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</si>
  <si>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</si>
  <si>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</si>
  <si>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</si>
  <si>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</si>
  <si>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</si>
  <si>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</si>
  <si>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</si>
  <si>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</si>
  <si>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</si>
  <si>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</si>
  <si>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</si>
  <si>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</si>
  <si>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</si>
  <si>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</si>
  <si>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</si>
  <si>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</si>
  <si>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</si>
  <si>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</si>
  <si>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</si>
  <si>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</si>
  <si>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</si>
  <si>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</si>
  <si>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</si>
  <si>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</si>
  <si>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</si>
  <si>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</si>
  <si>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</si>
  <si>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</si>
  <si>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</si>
  <si>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</si>
  <si>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</si>
  <si>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Полезный отпуск электроэнергии и мощности по тарифным группам в разрезе территориальных сетевых организаций за период февраль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</si>
</sst>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4;&#1077;&#1087;&#1072;&#1088;&#1090;&#1072;&#1084;&#1077;&#1085;&#1090;%20&#1054;&#1056;&#1069;\&#1056;&#1054;&#1047;&#1053;&#1048;&#1063;&#1053;&#1067;&#1049;%20&#1056;&#1099;&#1085;&#1086;&#1082;\&#1040;&#1082;&#1090;&#1091;&#1072;&#1083;&#1100;&#1085;&#1099;&#1077;%20&#1086;&#1073;&#1098;&#1105;&#1084;&#1099;\&#1040;&#1054;_2022\&#1040;&#1082;&#1090;.%20&#1086;&#1073;&#1098;&#1077;&#1084;&#1099;%20&#1076;&#1083;&#1103;%20&#1088;&#1072;&#1073;&#1086;&#1090;&#1099;%202022%2008.04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4;&#1077;&#1087;&#1072;&#1088;&#1090;&#1072;&#1084;&#1077;&#1085;&#1090;%20&#1054;&#1056;&#1069;\&#1056;&#1054;&#1047;&#1053;&#1048;&#1063;&#1053;&#1067;&#1049;%20&#1056;&#1099;&#1085;&#1086;&#1082;\&#1040;&#1082;&#1090;&#1091;&#1072;&#1083;&#1100;&#1085;&#1099;&#1077;%20&#1086;&#1073;&#1098;&#1105;&#1084;&#1099;\&#1040;&#1054;_2022\&#1040;&#1082;&#1090;.%20&#1086;&#1073;&#1098;&#1077;&#1084;&#1099;%20&#1076;&#1083;&#1103;%20&#1088;&#1072;&#1073;&#1086;&#1090;&#1099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Январь"/>
      <sheetName val="План Июль"/>
      <sheetName val="Закупка РР"/>
      <sheetName val="Реализация (без Собств)"/>
      <sheetName val="Кор-ГОК"/>
      <sheetName val="Ижсталь"/>
      <sheetName val="Аксион"/>
      <sheetName val="ЮУНК"/>
      <sheetName val="Междуреч"/>
      <sheetName val="ЦОФ Сибирь"/>
      <sheetName val="БЗФ"/>
      <sheetName val="БМК"/>
      <sheetName val="УралКУЗ"/>
      <sheetName val="ЯкутУ+"/>
      <sheetName val="ЧМК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КЗФ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</sheetNames>
    <sheetDataSet>
      <sheetData sheetId="0"/>
      <sheetData sheetId="1"/>
      <sheetData sheetId="2"/>
      <sheetData sheetId="3"/>
      <sheetData sheetId="4">
        <row r="58">
          <cell r="E58">
            <v>25841.304</v>
          </cell>
          <cell r="F58">
            <v>24492.460999999999</v>
          </cell>
        </row>
        <row r="59">
          <cell r="F59">
            <v>84.790999999999997</v>
          </cell>
        </row>
        <row r="60">
          <cell r="F60">
            <v>1246.76</v>
          </cell>
        </row>
        <row r="61">
          <cell r="F61">
            <v>1.379</v>
          </cell>
        </row>
        <row r="89">
          <cell r="F89">
            <v>0</v>
          </cell>
        </row>
      </sheetData>
      <sheetData sheetId="5">
        <row r="74">
          <cell r="E74">
            <v>5999.4709999999995</v>
          </cell>
          <cell r="F74">
            <v>5722.3050000000003</v>
          </cell>
        </row>
        <row r="75">
          <cell r="F75">
            <v>7279.7860000000001</v>
          </cell>
        </row>
        <row r="76">
          <cell r="F76">
            <v>1110.4870000000001</v>
          </cell>
        </row>
        <row r="77">
          <cell r="F77">
            <v>29.079000000000001</v>
          </cell>
        </row>
        <row r="81">
          <cell r="F81">
            <v>13.304</v>
          </cell>
        </row>
      </sheetData>
      <sheetData sheetId="6">
        <row r="68">
          <cell r="F68">
            <v>1084.2460000000001</v>
          </cell>
        </row>
        <row r="69">
          <cell r="F69">
            <v>1338.0360000000001</v>
          </cell>
        </row>
        <row r="74">
          <cell r="F74">
            <v>3.0150000000000001</v>
          </cell>
        </row>
      </sheetData>
      <sheetData sheetId="7">
        <row r="69">
          <cell r="E69">
            <v>625.029</v>
          </cell>
          <cell r="F69">
            <v>573.39400000000001</v>
          </cell>
        </row>
        <row r="70">
          <cell r="F70">
            <v>703.995</v>
          </cell>
        </row>
      </sheetData>
      <sheetData sheetId="8">
        <row r="62">
          <cell r="E62">
            <v>17480.04</v>
          </cell>
          <cell r="F62">
            <v>15781.922</v>
          </cell>
        </row>
        <row r="63">
          <cell r="F63">
            <v>10296.618</v>
          </cell>
        </row>
        <row r="64">
          <cell r="F64">
            <v>3025.5120000000002</v>
          </cell>
        </row>
        <row r="65">
          <cell r="F65">
            <v>10.313000000000001</v>
          </cell>
        </row>
        <row r="67">
          <cell r="F67">
            <v>3.52</v>
          </cell>
        </row>
        <row r="68">
          <cell r="F68">
            <v>2.0009999999999999</v>
          </cell>
        </row>
        <row r="69">
          <cell r="F69">
            <v>4.2489999999999997</v>
          </cell>
        </row>
        <row r="115">
          <cell r="F115">
            <v>13.323</v>
          </cell>
        </row>
        <row r="125">
          <cell r="F125">
            <v>333.05</v>
          </cell>
        </row>
        <row r="127">
          <cell r="F127">
            <v>6.9020000000000001</v>
          </cell>
        </row>
        <row r="136">
          <cell r="F136">
            <v>1299.31</v>
          </cell>
        </row>
      </sheetData>
      <sheetData sheetId="9">
        <row r="68">
          <cell r="E68">
            <v>6066.6509999999998</v>
          </cell>
          <cell r="F68">
            <v>5190.0640000000003</v>
          </cell>
        </row>
      </sheetData>
      <sheetData sheetId="10">
        <row r="68">
          <cell r="E68">
            <v>74513.555999999997</v>
          </cell>
          <cell r="F68">
            <v>64714.021000000001</v>
          </cell>
        </row>
        <row r="73">
          <cell r="F73">
            <v>99.373999999999995</v>
          </cell>
        </row>
      </sheetData>
      <sheetData sheetId="11">
        <row r="69">
          <cell r="E69">
            <v>25060.166000000001</v>
          </cell>
          <cell r="F69">
            <v>22575.170999999998</v>
          </cell>
        </row>
        <row r="75">
          <cell r="F75">
            <v>37.777999999999999</v>
          </cell>
        </row>
      </sheetData>
      <sheetData sheetId="12">
        <row r="68">
          <cell r="E68">
            <v>5536.9880000000003</v>
          </cell>
          <cell r="F68">
            <v>5007.183</v>
          </cell>
        </row>
      </sheetData>
      <sheetData sheetId="13">
        <row r="67">
          <cell r="E67">
            <v>17513.545999999998</v>
          </cell>
          <cell r="F67">
            <v>15335.29</v>
          </cell>
        </row>
        <row r="72">
          <cell r="F72">
            <v>26.663</v>
          </cell>
        </row>
        <row r="94">
          <cell r="F94">
            <v>50.122999999999998</v>
          </cell>
        </row>
        <row r="95">
          <cell r="F95">
            <v>16.178999999999998</v>
          </cell>
        </row>
      </sheetData>
      <sheetData sheetId="14">
        <row r="69">
          <cell r="E69">
            <v>32261.641</v>
          </cell>
          <cell r="F69">
            <v>20979.746999999999</v>
          </cell>
        </row>
        <row r="71">
          <cell r="F71">
            <v>145.637</v>
          </cell>
        </row>
        <row r="72">
          <cell r="F72">
            <v>559.52499999999998</v>
          </cell>
        </row>
        <row r="73">
          <cell r="F73">
            <v>641.154</v>
          </cell>
        </row>
        <row r="76">
          <cell r="F76">
            <v>34.716999999999999</v>
          </cell>
        </row>
        <row r="77">
          <cell r="F77">
            <v>1.31</v>
          </cell>
        </row>
      </sheetData>
      <sheetData sheetId="15">
        <row r="69">
          <cell r="E69">
            <v>197.49100000000001</v>
          </cell>
          <cell r="F69">
            <v>155.131</v>
          </cell>
        </row>
        <row r="74">
          <cell r="F74">
            <v>0.33900000000000002</v>
          </cell>
        </row>
      </sheetData>
      <sheetData sheetId="16">
        <row r="68">
          <cell r="E68">
            <v>2069.085</v>
          </cell>
          <cell r="F68">
            <v>1568.3630000000001</v>
          </cell>
        </row>
        <row r="75">
          <cell r="F75">
            <v>3.673</v>
          </cell>
        </row>
      </sheetData>
      <sheetData sheetId="17"/>
      <sheetData sheetId="18"/>
      <sheetData sheetId="19">
        <row r="68">
          <cell r="E68">
            <v>2584.8539999999998</v>
          </cell>
          <cell r="F68">
            <v>2464.5059999999999</v>
          </cell>
        </row>
      </sheetData>
      <sheetData sheetId="20">
        <row r="68">
          <cell r="E68">
            <v>334.00700000000001</v>
          </cell>
          <cell r="F68">
            <v>274.97000000000003</v>
          </cell>
        </row>
      </sheetData>
      <sheetData sheetId="21">
        <row r="68">
          <cell r="E68">
            <v>1047.6690000000001</v>
          </cell>
          <cell r="F68">
            <v>911.87099999999998</v>
          </cell>
        </row>
      </sheetData>
      <sheetData sheetId="22">
        <row r="68">
          <cell r="E68">
            <v>4250.4570000000003</v>
          </cell>
          <cell r="F68">
            <v>5817.8950000000004</v>
          </cell>
        </row>
        <row r="70">
          <cell r="F70">
            <v>9.5549999999999997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Апрель"/>
      <sheetName val="Закупка РР"/>
      <sheetName val="Реализация (без Собств)"/>
      <sheetName val="Кор-ГОК"/>
      <sheetName val="Ижсталь"/>
      <sheetName val="Аксион"/>
      <sheetName val="ЮУНК"/>
      <sheetName val="Междуреч"/>
      <sheetName val="ЦОФ Сибирь"/>
      <sheetName val="БЗФ"/>
      <sheetName val="БМК"/>
      <sheetName val="УралКУЗ"/>
      <sheetName val="ЯкутУ+"/>
      <sheetName val="ЧМК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КЗФ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</sheetNames>
    <sheetDataSet>
      <sheetData sheetId="0"/>
      <sheetData sheetId="1"/>
      <sheetData sheetId="2"/>
      <sheetData sheetId="3">
        <row r="58">
          <cell r="E58">
            <v>25841.304</v>
          </cell>
        </row>
      </sheetData>
      <sheetData sheetId="4">
        <row r="74">
          <cell r="E74">
            <v>5999.4709999999995</v>
          </cell>
        </row>
      </sheetData>
      <sheetData sheetId="5">
        <row r="68">
          <cell r="E68">
            <v>1101.454</v>
          </cell>
        </row>
      </sheetData>
      <sheetData sheetId="6">
        <row r="69">
          <cell r="E69">
            <v>625.029</v>
          </cell>
        </row>
      </sheetData>
      <sheetData sheetId="7">
        <row r="62">
          <cell r="E62">
            <v>17480.04</v>
          </cell>
        </row>
      </sheetData>
      <sheetData sheetId="8">
        <row r="68">
          <cell r="E68">
            <v>6066.6509999999998</v>
          </cell>
        </row>
      </sheetData>
      <sheetData sheetId="9">
        <row r="68">
          <cell r="E68">
            <v>74513.555999999997</v>
          </cell>
        </row>
      </sheetData>
      <sheetData sheetId="10">
        <row r="69">
          <cell r="E69">
            <v>25060.166000000001</v>
          </cell>
        </row>
      </sheetData>
      <sheetData sheetId="11">
        <row r="68">
          <cell r="E68">
            <v>5536.9880000000003</v>
          </cell>
        </row>
      </sheetData>
      <sheetData sheetId="12">
        <row r="67">
          <cell r="E67">
            <v>17513.545999999998</v>
          </cell>
        </row>
      </sheetData>
      <sheetData sheetId="13">
        <row r="69">
          <cell r="E69">
            <v>32261.641</v>
          </cell>
        </row>
        <row r="70">
          <cell r="F70">
            <v>868.846</v>
          </cell>
        </row>
      </sheetData>
      <sheetData sheetId="14">
        <row r="69">
          <cell r="E69">
            <v>197.49100000000001</v>
          </cell>
        </row>
      </sheetData>
      <sheetData sheetId="15">
        <row r="68">
          <cell r="E68">
            <v>2069.085</v>
          </cell>
        </row>
      </sheetData>
      <sheetData sheetId="16"/>
      <sheetData sheetId="17"/>
      <sheetData sheetId="18">
        <row r="68">
          <cell r="E68">
            <v>2584.8539999999998</v>
          </cell>
        </row>
      </sheetData>
      <sheetData sheetId="19">
        <row r="68">
          <cell r="E68">
            <v>334.00700000000001</v>
          </cell>
        </row>
      </sheetData>
      <sheetData sheetId="20">
        <row r="68">
          <cell r="E68">
            <v>1047.6690000000001</v>
          </cell>
        </row>
      </sheetData>
      <sheetData sheetId="21">
        <row r="68">
          <cell r="E68">
            <v>4250.4570000000003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A5" sqref="A5:M5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6.85546875" bestFit="1" customWidth="1"/>
    <col min="4" max="4" width="15.5703125" customWidth="1"/>
    <col min="5" max="5" width="14.28515625" customWidth="1"/>
    <col min="6" max="6" width="19.42578125" bestFit="1" customWidth="1"/>
    <col min="7" max="7" width="18.42578125" bestFit="1" customWidth="1"/>
    <col min="8" max="13" width="14.28515625" customWidth="1"/>
    <col min="16" max="16" width="16.425781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119" t="s">
        <v>37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24" t="s">
        <v>6</v>
      </c>
      <c r="B5" s="124"/>
      <c r="C5" s="124"/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26" t="s">
        <v>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22" t="s">
        <v>5</v>
      </c>
      <c r="B7" s="120" t="s">
        <v>17</v>
      </c>
      <c r="C7" s="117"/>
      <c r="D7" s="117"/>
      <c r="E7" s="117"/>
      <c r="F7" s="117"/>
      <c r="G7" s="118"/>
      <c r="H7" s="120" t="s">
        <v>18</v>
      </c>
      <c r="I7" s="117"/>
      <c r="J7" s="117"/>
      <c r="K7" s="117"/>
      <c r="L7" s="117"/>
      <c r="M7" s="118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23"/>
      <c r="B8" s="121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1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31" t="s">
        <v>23</v>
      </c>
      <c r="B9" s="116">
        <f>SUM(C9:G9)</f>
        <v>16563.939000000002</v>
      </c>
      <c r="C9" s="105">
        <f>C10+C11</f>
        <v>8617.8220000000001</v>
      </c>
      <c r="D9" s="105">
        <f t="shared" ref="D9:H9" si="0">D10+D11</f>
        <v>6806.5510000000004</v>
      </c>
      <c r="E9" s="105"/>
      <c r="F9" s="105">
        <f t="shared" si="0"/>
        <v>1110.4870000000001</v>
      </c>
      <c r="G9" s="105">
        <f t="shared" si="0"/>
        <v>29.079000000000001</v>
      </c>
      <c r="H9" s="105">
        <f t="shared" si="0"/>
        <v>0</v>
      </c>
      <c r="I9" s="105">
        <f>I10+I11</f>
        <v>16.318999999999999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29" t="s">
        <v>24</v>
      </c>
      <c r="B10" s="109">
        <f>SUM(C10:G10)</f>
        <v>2422.2820000000002</v>
      </c>
      <c r="C10" s="113">
        <f>[1]Аксион!$F$69</f>
        <v>1338.0360000000001</v>
      </c>
      <c r="D10" s="113">
        <f>[1]Аксион!$F$68</f>
        <v>1084.2460000000001</v>
      </c>
      <c r="E10" s="114"/>
      <c r="F10" s="114"/>
      <c r="G10" s="114"/>
      <c r="H10" s="88">
        <f t="shared" ref="H10:H21" si="1">SUM(J10:M10)</f>
        <v>0</v>
      </c>
      <c r="I10" s="115">
        <f>[1]Аксион!$F$74</f>
        <v>3.0150000000000001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30" t="s">
        <v>25</v>
      </c>
      <c r="B11" s="109">
        <f t="shared" ref="B11:B24" si="2">SUM(C11:G11)</f>
        <v>14141.657000000001</v>
      </c>
      <c r="C11" s="88">
        <f>[1]Ижсталь!$F$75</f>
        <v>7279.7860000000001</v>
      </c>
      <c r="D11" s="88">
        <f>[1]Ижсталь!$F$74</f>
        <v>5722.3050000000003</v>
      </c>
      <c r="E11" s="88"/>
      <c r="F11" s="88">
        <f>[1]Ижсталь!$F$76</f>
        <v>1110.4870000000001</v>
      </c>
      <c r="G11" s="88">
        <f>[1]Ижсталь!$F$77</f>
        <v>29.079000000000001</v>
      </c>
      <c r="H11" s="88">
        <f t="shared" si="1"/>
        <v>0</v>
      </c>
      <c r="I11" s="88">
        <f>[1]Ижсталь!$F$81</f>
        <v>13.304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11</v>
      </c>
      <c r="B12" s="110">
        <f>SUM(C12:G12)</f>
        <v>1277.3890000000001</v>
      </c>
      <c r="C12" s="92"/>
      <c r="D12" s="92">
        <f>[1]ЮУНК!$F$69</f>
        <v>573.39400000000001</v>
      </c>
      <c r="E12" s="92">
        <f>[1]ЮУНК!$F$70</f>
        <v>703.995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12</v>
      </c>
      <c r="B13" s="110">
        <f t="shared" si="2"/>
        <v>13.323</v>
      </c>
      <c r="C13" s="92"/>
      <c r="D13" s="95"/>
      <c r="E13" s="95"/>
      <c r="F13" s="95">
        <f>[1]Междуреч!$F$115</f>
        <v>13.323</v>
      </c>
      <c r="G13" s="92">
        <v>0</v>
      </c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13</v>
      </c>
      <c r="B14" s="110">
        <f t="shared" si="2"/>
        <v>339.952</v>
      </c>
      <c r="C14" s="92"/>
      <c r="D14" s="95">
        <f>[1]Междуреч!$F$125</f>
        <v>333.05</v>
      </c>
      <c r="E14" s="95">
        <f>[1]Междуреч!$F$127</f>
        <v>6.9020000000000001</v>
      </c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75" x14ac:dyDescent="0.25">
      <c r="A15" s="48" t="s">
        <v>14</v>
      </c>
      <c r="B15" s="110">
        <f>SUM(B16:B17)</f>
        <v>90539.411999999997</v>
      </c>
      <c r="C15" s="95"/>
      <c r="D15" s="95">
        <f>D16+D17</f>
        <v>89206.482000000004</v>
      </c>
      <c r="E15" s="95">
        <f>E16+E17</f>
        <v>84.790999999999997</v>
      </c>
      <c r="F15" s="95">
        <f t="shared" ref="F15" si="3">F16+F17</f>
        <v>1246.76</v>
      </c>
      <c r="G15" s="95">
        <f>G16+G17</f>
        <v>1.379</v>
      </c>
      <c r="H15" s="88">
        <f t="shared" si="1"/>
        <v>99.373999999999995</v>
      </c>
      <c r="I15" s="95"/>
      <c r="J15" s="99">
        <f>J16+J17</f>
        <v>99.373999999999995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75" outlineLevel="1" x14ac:dyDescent="0.25">
      <c r="A16" s="40" t="s">
        <v>26</v>
      </c>
      <c r="B16" s="110">
        <f>SUM(C16:G16)</f>
        <v>64714.021000000001</v>
      </c>
      <c r="C16" s="92"/>
      <c r="D16" s="92">
        <f>[1]БЗФ!$F$68</f>
        <v>64714.021000000001</v>
      </c>
      <c r="E16" s="92"/>
      <c r="F16" s="92"/>
      <c r="G16" s="92"/>
      <c r="H16" s="88">
        <f t="shared" si="1"/>
        <v>99.373999999999995</v>
      </c>
      <c r="I16" s="92"/>
      <c r="J16" s="99">
        <f>[1]БЗФ!$F$73</f>
        <v>99.373999999999995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40" t="s">
        <v>27</v>
      </c>
      <c r="B17" s="110">
        <f>D17+E17+F17+G17</f>
        <v>25825.391</v>
      </c>
      <c r="C17" s="92"/>
      <c r="D17" s="92">
        <f>'[1]Кор-ГОК'!$F$58</f>
        <v>24492.460999999999</v>
      </c>
      <c r="E17" s="92">
        <f>'[1]Кор-ГОК'!$F$59</f>
        <v>84.790999999999997</v>
      </c>
      <c r="F17" s="92">
        <f>'[1]Кор-ГОК'!$F$60</f>
        <v>1246.76</v>
      </c>
      <c r="G17" s="92">
        <f>'[1]Кор-ГОК'!$F$61</f>
        <v>1.379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8" t="s">
        <v>32</v>
      </c>
      <c r="B18" s="110">
        <f>SUM(C18:G18)</f>
        <v>0</v>
      </c>
      <c r="C18" s="92"/>
      <c r="D18" s="92"/>
      <c r="E18" s="92">
        <f>'[1]Кор-ГОК'!$F$89</f>
        <v>0</v>
      </c>
      <c r="F18" s="92"/>
      <c r="G18" s="92"/>
      <c r="H18" s="88">
        <f t="shared" ref="H18" si="4">SUM(J18:M18)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31.5" collapsed="1" x14ac:dyDescent="0.25">
      <c r="A19" s="7" t="s">
        <v>15</v>
      </c>
      <c r="B19" s="110">
        <f>SUM(C19:G19)</f>
        <v>22575.170999999998</v>
      </c>
      <c r="C19" s="92"/>
      <c r="D19" s="92">
        <f>[1]БМК!$F$69</f>
        <v>22575.170999999998</v>
      </c>
      <c r="E19" s="92"/>
      <c r="F19" s="92"/>
      <c r="G19" s="92"/>
      <c r="H19" s="88">
        <f t="shared" si="1"/>
        <v>37.777999999999999</v>
      </c>
      <c r="I19" s="92"/>
      <c r="J19" s="92">
        <f>[1]БМК!$F$75</f>
        <v>37.777999999999999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16</v>
      </c>
      <c r="B20" s="110">
        <f>SUM(C20:G20)</f>
        <v>17058.784</v>
      </c>
      <c r="C20" s="92"/>
      <c r="D20" s="92">
        <f>D21+D22+D23</f>
        <v>15335.29</v>
      </c>
      <c r="E20" s="92">
        <f>E21+E22+E23</f>
        <v>1723.4940000000001</v>
      </c>
      <c r="F20" s="92"/>
      <c r="G20" s="92"/>
      <c r="H20" s="88">
        <f t="shared" si="1"/>
        <v>30.675000000000001</v>
      </c>
      <c r="I20" s="92"/>
      <c r="J20" s="92">
        <f>J21+J23+J22</f>
        <v>26.663</v>
      </c>
      <c r="K20" s="93">
        <f>K21+K22+K23</f>
        <v>4.0120000000000005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75" outlineLevel="1" x14ac:dyDescent="0.25">
      <c r="A21" s="15" t="s">
        <v>28</v>
      </c>
      <c r="B21" s="110">
        <f>SUM(C21:G21)</f>
        <v>15335.29</v>
      </c>
      <c r="C21" s="92"/>
      <c r="D21" s="92">
        <f>'[1]ЯкутУ+'!$F$67</f>
        <v>15335.29</v>
      </c>
      <c r="E21" s="92"/>
      <c r="F21" s="92"/>
      <c r="G21" s="92"/>
      <c r="H21" s="88">
        <f t="shared" si="1"/>
        <v>26.663</v>
      </c>
      <c r="I21" s="92"/>
      <c r="J21" s="92">
        <f>'[1]ЯкутУ+'!$F$72</f>
        <v>26.663</v>
      </c>
      <c r="K21" s="93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75" outlineLevel="1" x14ac:dyDescent="0.25">
      <c r="A22" s="15" t="s">
        <v>30</v>
      </c>
      <c r="B22" s="110">
        <f>SUM(C22:G22)</f>
        <v>1568.3630000000001</v>
      </c>
      <c r="C22" s="92"/>
      <c r="D22" s="104"/>
      <c r="E22" s="92">
        <f>[1]ТП_Посьет!$F$68</f>
        <v>1568.3630000000001</v>
      </c>
      <c r="F22" s="92"/>
      <c r="G22" s="92"/>
      <c r="H22" s="88"/>
      <c r="I22" s="92"/>
      <c r="J22" s="103"/>
      <c r="K22" s="92">
        <f>[1]ТП_Посьет!$F$75</f>
        <v>3.673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75" outlineLevel="1" x14ac:dyDescent="0.25">
      <c r="A23" s="15" t="s">
        <v>29</v>
      </c>
      <c r="B23" s="110">
        <f t="shared" si="2"/>
        <v>155.131</v>
      </c>
      <c r="C23" s="92"/>
      <c r="D23" s="104"/>
      <c r="E23" s="92">
        <f>[1]МТП_Ванино!$F$69</f>
        <v>155.131</v>
      </c>
      <c r="F23" s="92"/>
      <c r="G23" s="92"/>
      <c r="H23" s="88">
        <f t="shared" ref="H23:H33" si="5">SUM(J23:M23)</f>
        <v>0.33900000000000002</v>
      </c>
      <c r="I23" s="92"/>
      <c r="J23" s="103"/>
      <c r="K23" s="92">
        <f>[1]МТП_Ванино!$F$74</f>
        <v>0.33900000000000002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7" t="s">
        <v>19</v>
      </c>
      <c r="B24" s="110">
        <f t="shared" si="2"/>
        <v>66.301999999999992</v>
      </c>
      <c r="C24" s="92"/>
      <c r="D24" s="92"/>
      <c r="E24" s="92"/>
      <c r="F24" s="92">
        <f>'[1]ЯкутУ+'!$F$94</f>
        <v>50.122999999999998</v>
      </c>
      <c r="G24" s="92">
        <f>'[1]ЯкутУ+'!$F$95</f>
        <v>16.178999999999998</v>
      </c>
      <c r="H24" s="88">
        <f t="shared" si="5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25">
      <c r="A25" s="6" t="s">
        <v>20</v>
      </c>
      <c r="B25" s="111">
        <f>SUM(C25:G25)</f>
        <v>34314.199000000001</v>
      </c>
      <c r="C25" s="92"/>
      <c r="D25" s="92">
        <f>SUM(D26:D26)</f>
        <v>20975.506000000001</v>
      </c>
      <c r="E25" s="92">
        <f>SUM(E26)</f>
        <v>10298.619000000001</v>
      </c>
      <c r="F25" s="92">
        <f>SUM(F26:F26)</f>
        <v>3029.761</v>
      </c>
      <c r="G25" s="92">
        <f>SUM(G26:G26)</f>
        <v>10.313000000000001</v>
      </c>
      <c r="H25" s="88">
        <f t="shared" si="5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75" outlineLevel="1" x14ac:dyDescent="0.25">
      <c r="A26" s="15" t="s">
        <v>10</v>
      </c>
      <c r="B26" s="112">
        <f>SUM(C26:G26)</f>
        <v>34314.199000000001</v>
      </c>
      <c r="C26" s="84"/>
      <c r="D26" s="88">
        <f>[1]Междуреч!$F$62+[1]Междуреч!$F$67+'[1]ЦОФ Сибирь'!$F$68</f>
        <v>20975.506000000001</v>
      </c>
      <c r="E26" s="88">
        <f>[1]Междуреч!$F$63+[1]Междуреч!$F$68</f>
        <v>10298.619000000001</v>
      </c>
      <c r="F26" s="88">
        <f>[1]Междуреч!$F$64+[1]Междуреч!$F$69</f>
        <v>3029.761</v>
      </c>
      <c r="G26" s="88">
        <f>[1]Междуреч!$F$65</f>
        <v>10.313000000000001</v>
      </c>
      <c r="H26" s="88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25">
      <c r="A27" s="8" t="s">
        <v>9</v>
      </c>
      <c r="B27" s="110">
        <f>SUM(C27:G27)</f>
        <v>28202.092000000001</v>
      </c>
      <c r="C27" s="92">
        <f>SUM(C28:C29)</f>
        <v>868.846</v>
      </c>
      <c r="D27" s="92">
        <f>SUM(D28:D29)</f>
        <v>26546.455000000002</v>
      </c>
      <c r="E27" s="92">
        <f>SUM(E28:E29)</f>
        <v>641.154</v>
      </c>
      <c r="F27" s="92">
        <f>SUM(F28:F29)</f>
        <v>145.637</v>
      </c>
      <c r="G27" s="92">
        <f>SUM(G28:G29)</f>
        <v>0</v>
      </c>
      <c r="H27" s="88">
        <f t="shared" si="5"/>
        <v>34.716999999999999</v>
      </c>
      <c r="I27" s="92">
        <f>I28+I29</f>
        <v>1.31</v>
      </c>
      <c r="J27" s="92">
        <f>J28+J29</f>
        <v>34.716999999999999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45" customHeight="1" outlineLevel="1" collapsed="1" x14ac:dyDescent="0.25">
      <c r="A28" s="10" t="s">
        <v>21</v>
      </c>
      <c r="B28" s="110">
        <f t="shared" ref="B28:B34" si="6">SUM(C28:G28)</f>
        <v>5007.183</v>
      </c>
      <c r="C28" s="88"/>
      <c r="D28" s="88">
        <f>[1]УралКУЗ!$F$68</f>
        <v>5007.183</v>
      </c>
      <c r="E28" s="88"/>
      <c r="F28" s="88"/>
      <c r="G28" s="88"/>
      <c r="H28" s="88">
        <f t="shared" si="5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45" customHeight="1" outlineLevel="1" x14ac:dyDescent="0.25">
      <c r="A29" s="10" t="s">
        <v>22</v>
      </c>
      <c r="B29" s="110">
        <f t="shared" si="6"/>
        <v>23194.909</v>
      </c>
      <c r="C29" s="88">
        <f>[2]ЧМК!$F$70</f>
        <v>868.846</v>
      </c>
      <c r="D29" s="108">
        <f>[1]ЧМК!$F$69+[1]ЧМК!$F$72</f>
        <v>21539.272000000001</v>
      </c>
      <c r="E29" s="88">
        <f>[1]ЧМК!$F$73</f>
        <v>641.154</v>
      </c>
      <c r="F29" s="88">
        <f>[1]ЧМК!$F$71</f>
        <v>145.637</v>
      </c>
      <c r="G29" s="88"/>
      <c r="H29" s="88">
        <f t="shared" si="5"/>
        <v>34.716999999999999</v>
      </c>
      <c r="I29" s="88">
        <f>[1]ЧМК!$F$77</f>
        <v>1.31</v>
      </c>
      <c r="J29" s="88">
        <f>[1]ЧМК!$F$76</f>
        <v>34.716999999999999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45" customHeight="1" x14ac:dyDescent="0.25">
      <c r="A30" s="6" t="s">
        <v>31</v>
      </c>
      <c r="B30" s="110">
        <f t="shared" si="6"/>
        <v>274.97000000000003</v>
      </c>
      <c r="C30" s="88"/>
      <c r="D30" s="92">
        <f>[1]ЭТПЗ!$F$68</f>
        <v>274.97000000000003</v>
      </c>
      <c r="E30" s="88"/>
      <c r="F30" s="88"/>
      <c r="G30" s="88"/>
      <c r="H30" s="88">
        <f t="shared" si="5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45" customHeight="1" x14ac:dyDescent="0.25">
      <c r="A31" s="6" t="s">
        <v>33</v>
      </c>
      <c r="B31" s="110">
        <f t="shared" si="6"/>
        <v>2464.5059999999999</v>
      </c>
      <c r="C31" s="88"/>
      <c r="D31" s="92">
        <f>[1]НЫТВА!$F$68</f>
        <v>2464.5059999999999</v>
      </c>
      <c r="E31" s="88"/>
      <c r="F31" s="88"/>
      <c r="G31" s="88"/>
      <c r="H31" s="88">
        <f t="shared" si="5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45" customHeight="1" x14ac:dyDescent="0.25">
      <c r="A32" s="6" t="s">
        <v>34</v>
      </c>
      <c r="B32" s="110">
        <f t="shared" si="6"/>
        <v>911.87099999999998</v>
      </c>
      <c r="C32" s="88"/>
      <c r="D32" s="92">
        <f>[1]Вяртсиль!$F$68</f>
        <v>911.87099999999998</v>
      </c>
      <c r="E32" s="88"/>
      <c r="F32" s="88"/>
      <c r="G32" s="88"/>
      <c r="H32" s="88">
        <f t="shared" si="5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45" customHeight="1" x14ac:dyDescent="0.25">
      <c r="A33" s="6" t="s">
        <v>35</v>
      </c>
      <c r="B33" s="110">
        <f t="shared" si="6"/>
        <v>1299.31</v>
      </c>
      <c r="C33" s="88"/>
      <c r="D33" s="92">
        <f>[1]Междуреч!$F$136</f>
        <v>1299.31</v>
      </c>
      <c r="E33" s="88"/>
      <c r="F33" s="88"/>
      <c r="G33" s="88"/>
      <c r="H33" s="88">
        <f t="shared" si="5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45" customHeight="1" x14ac:dyDescent="0.25">
      <c r="A34" s="6" t="s">
        <v>36</v>
      </c>
      <c r="B34" s="110">
        <f t="shared" si="6"/>
        <v>5827.4500000000007</v>
      </c>
      <c r="C34" s="88"/>
      <c r="D34" s="92">
        <f>[1]КЗФ!$F$68</f>
        <v>5817.8950000000004</v>
      </c>
      <c r="E34" s="88"/>
      <c r="F34" s="88">
        <f>[1]КЗФ!$F$70</f>
        <v>9.5549999999999997</v>
      </c>
      <c r="G34" s="88"/>
      <c r="H34" s="88"/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9" customHeight="1" x14ac:dyDescent="0.25">
      <c r="A35" s="16" t="s">
        <v>4</v>
      </c>
      <c r="B35" s="107">
        <f>SUM(B9:B34)-B9-B15-B20-B25-B27</f>
        <v>221728.67</v>
      </c>
      <c r="C35" s="93">
        <f>C9+C27</f>
        <v>9486.6679999999997</v>
      </c>
      <c r="D35" s="93">
        <f>D9+D12+D14+D16+D19+D20+D25+D27+D17+D30+D31+D32+D33</f>
        <v>187302.55600000004</v>
      </c>
      <c r="E35" s="93">
        <f>F12+F25+F27+F20+F15+F29</f>
        <v>4567.7950000000001</v>
      </c>
      <c r="F35" s="93">
        <f>F9+F13+F24+F25+F15+F27</f>
        <v>5596.0910000000003</v>
      </c>
      <c r="G35" s="93">
        <f>G13+G24+G25+G15+G11</f>
        <v>56.95</v>
      </c>
      <c r="H35" s="93">
        <f>H9+H12+H13+H14+H16+H19+H21+H24+H25+H27+H30</f>
        <v>198.53199999999998</v>
      </c>
      <c r="I35" s="93">
        <f>I9+I27</f>
        <v>17.628999999999998</v>
      </c>
      <c r="J35" s="93">
        <f>J16+J19+J21+J25+J27+J30</f>
        <v>198.53199999999998</v>
      </c>
      <c r="K35" s="93">
        <f>K20</f>
        <v>4.0120000000000005</v>
      </c>
      <c r="L35" s="93">
        <f>L25</f>
        <v>0</v>
      </c>
      <c r="M35" s="93">
        <f>SUM(M11:M27)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25" x14ac:dyDescent="0.3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25" x14ac:dyDescent="0.3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25" x14ac:dyDescent="0.3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25" x14ac:dyDescent="0.3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25" x14ac:dyDescent="0.3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25" x14ac:dyDescent="0.3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25" x14ac:dyDescent="0.3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25" x14ac:dyDescent="0.3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75" x14ac:dyDescent="0.25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75" x14ac:dyDescent="0.25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75" x14ac:dyDescent="0.25">
      <c r="A50" s="68"/>
      <c r="B50" s="59"/>
      <c r="C50" s="60"/>
      <c r="D50" s="61"/>
      <c r="E50" s="62"/>
    </row>
    <row r="51" spans="1:13" ht="15.75" x14ac:dyDescent="0.25">
      <c r="A51" s="68"/>
      <c r="B51" s="59"/>
      <c r="C51" s="46"/>
      <c r="D51" s="63"/>
      <c r="E51" s="58"/>
    </row>
    <row r="52" spans="1:13" ht="15.75" x14ac:dyDescent="0.25">
      <c r="A52" s="24"/>
      <c r="B52" s="22"/>
      <c r="C52" s="46"/>
      <c r="D52" s="61"/>
      <c r="E52" s="52"/>
    </row>
    <row r="53" spans="1:13" ht="15.75" x14ac:dyDescent="0.25">
      <c r="A53" s="47"/>
      <c r="B53" s="22"/>
      <c r="C53" s="46"/>
      <c r="D53" s="27"/>
      <c r="E53" s="64"/>
    </row>
    <row r="54" spans="1:13" ht="15.75" x14ac:dyDescent="0.25">
      <c r="A54" s="69"/>
      <c r="B54" s="65"/>
      <c r="C54" s="46"/>
      <c r="D54" s="53"/>
      <c r="E54" s="64"/>
    </row>
    <row r="55" spans="1:13" ht="15.75" x14ac:dyDescent="0.25">
      <c r="A55" s="24"/>
      <c r="B55" s="56"/>
      <c r="C55" s="46"/>
      <c r="D55" s="53"/>
      <c r="E55" s="23"/>
    </row>
    <row r="56" spans="1:13" ht="15.75" x14ac:dyDescent="0.25">
      <c r="A56" s="39"/>
      <c r="B56" s="39"/>
      <c r="C56" s="46"/>
      <c r="D56" s="27"/>
      <c r="E56" s="23"/>
      <c r="F56" s="39"/>
    </row>
    <row r="57" spans="1:13" ht="15.75" x14ac:dyDescent="0.25">
      <c r="A57" s="25"/>
      <c r="B57" s="39"/>
      <c r="C57" s="46"/>
      <c r="D57" s="66"/>
      <c r="E57" s="23"/>
      <c r="F57" s="39"/>
    </row>
    <row r="58" spans="1:13" ht="15.75" x14ac:dyDescent="0.25">
      <c r="A58" s="25"/>
      <c r="B58" s="39"/>
      <c r="C58" s="51"/>
      <c r="D58" s="53"/>
      <c r="E58" s="58"/>
      <c r="F58" s="39"/>
    </row>
    <row r="59" spans="1:13" x14ac:dyDescent="0.25">
      <c r="A59" s="25"/>
      <c r="B59" s="39"/>
      <c r="C59" s="39"/>
      <c r="D59" s="39"/>
      <c r="E59" s="39"/>
      <c r="F59" s="39"/>
    </row>
    <row r="60" spans="1:13" x14ac:dyDescent="0.25">
      <c r="A60" s="25"/>
      <c r="B60" s="39"/>
      <c r="C60" s="39"/>
      <c r="D60" s="39"/>
      <c r="E60" s="39"/>
      <c r="F60" s="39"/>
    </row>
    <row r="61" spans="1:13" x14ac:dyDescent="0.25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Саганович А.В.</cp:lastModifiedBy>
  <dcterms:created xsi:type="dcterms:W3CDTF">2016-07-25T04:23:17Z</dcterms:created>
  <dcterms:modified xsi:type="dcterms:W3CDTF">2022-07-08T07:14:18Z</dcterms:modified>
</cp:coreProperties>
</file>